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<sst xmlns="http://schemas.openxmlformats.org/spreadsheetml/2006/main" count="5796" uniqueCount="1486">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</sst>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0.00_ "/>
    <numFmt numFmtId="178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0061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8" fillId="29" borderId="18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32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84" applyNumberFormat="0" applyFont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4" fillId="0" borderId="189" applyNumberFormat="0" applyFill="0" applyAlignment="0" applyProtection="0">
      <alignment vertical="center"/>
    </xf>
    <xf numFmtId="0" fontId="38" fillId="0" borderId="189" applyNumberFormat="0" applyFill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37" fillId="0" borderId="190" applyNumberFormat="0" applyFill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40" fillId="35" borderId="191" applyNumberFormat="0" applyAlignment="0" applyProtection="0">
      <alignment vertical="center"/>
    </xf>
    <xf numFmtId="0" fontId="36" fillId="35" borderId="185" applyNumberFormat="0" applyAlignment="0" applyProtection="0">
      <alignment vertical="center"/>
    </xf>
    <xf numFmtId="0" fontId="31" fillId="30" borderId="188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30" fillId="0" borderId="187" applyNumberFormat="0" applyFill="0" applyAlignment="0" applyProtection="0">
      <alignment vertical="center"/>
    </xf>
    <xf numFmtId="0" fontId="29" fillId="0" borderId="186" applyNumberFormat="0" applyFill="0" applyAlignment="0" applyProtection="0">
      <alignment vertical="center"/>
    </xf>
    <xf numFmtId="0" fontId="41" fillId="43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7" fillId="51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7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7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7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7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7" fontId="0" fillId="0" borderId="110" xfId="49" applyNumberFormat="1" applyFont="1" applyFill="1" applyBorder="1"/>
    <xf numFmtId="177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E35" sqref="E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6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145.833333333333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3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45">
        <f t="shared" si="5"/>
        <v>12</v>
      </c>
      <c r="BV8" s="1045">
        <f t="shared" si="5"/>
        <v>3</v>
      </c>
      <c r="BW8" s="1045">
        <f t="shared" si="5"/>
        <v>5</v>
      </c>
      <c r="BX8" s="1045">
        <f t="shared" si="5"/>
        <v>6</v>
      </c>
      <c r="BY8" s="982"/>
      <c r="BZ8" s="832">
        <f t="shared" si="8"/>
        <v>215.384615384615</v>
      </c>
      <c r="CA8" s="833">
        <f t="shared" si="6"/>
        <v>350</v>
      </c>
      <c r="CB8" s="833">
        <f t="shared" si="6"/>
        <v>210</v>
      </c>
      <c r="CC8" s="833">
        <f t="shared" si="6"/>
        <v>700</v>
      </c>
      <c r="CD8" s="833">
        <f t="shared" si="6"/>
        <v>155.555555555556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7</v>
      </c>
      <c r="BV9" s="1045">
        <f t="shared" si="5"/>
        <v>10</v>
      </c>
      <c r="BW9" s="1045">
        <f t="shared" si="5"/>
        <v>9</v>
      </c>
      <c r="BX9" s="1045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49">
        <f t="shared" si="5"/>
        <v>5</v>
      </c>
      <c r="BV10" s="1049">
        <f t="shared" si="5"/>
        <v>5</v>
      </c>
      <c r="BW10" s="1049">
        <f t="shared" si="5"/>
        <v>5</v>
      </c>
      <c r="BX10" s="1049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/>
      <c r="Z11" s="976"/>
      <c r="AA11" s="976"/>
      <c r="AB11" s="976"/>
      <c r="AC11" s="989"/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9">
        <f>IF($A$1="补货",Q11+W11+AC11,Q11)</f>
        <v>8</v>
      </c>
      <c r="BN11" s="1000">
        <v>10</v>
      </c>
      <c r="BO11" s="1001">
        <v>20</v>
      </c>
      <c r="BP11" s="1001">
        <v>20</v>
      </c>
      <c r="BQ11" s="1001">
        <v>20</v>
      </c>
      <c r="BR11" s="1001"/>
      <c r="BS11" s="989">
        <v>10</v>
      </c>
      <c r="BT11" s="798">
        <f t="shared" si="7"/>
        <v>20</v>
      </c>
      <c r="BU11" s="814">
        <f t="shared" si="5"/>
        <v>30</v>
      </c>
      <c r="BV11" s="814">
        <f t="shared" si="5"/>
        <v>33</v>
      </c>
      <c r="BW11" s="814">
        <f t="shared" si="5"/>
        <v>25</v>
      </c>
      <c r="BX11" s="814">
        <f t="shared" si="5"/>
        <v>11</v>
      </c>
      <c r="BY11" s="1050">
        <f t="shared" si="5"/>
        <v>18</v>
      </c>
      <c r="BZ11" s="1043">
        <f t="shared" si="8"/>
        <v>264.150943396226</v>
      </c>
      <c r="CA11" s="1044">
        <f t="shared" si="6"/>
        <v>295.774647887324</v>
      </c>
      <c r="CB11" s="1044">
        <f t="shared" si="6"/>
        <v>199.137931034483</v>
      </c>
      <c r="CC11" s="1044">
        <f t="shared" si="6"/>
        <v>180.412371134021</v>
      </c>
      <c r="CD11" s="1044">
        <f t="shared" si="6"/>
        <v>550</v>
      </c>
      <c r="CE11" s="1063">
        <f t="shared" si="6"/>
        <v>434.48275862069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/>
      <c r="Y12" s="992"/>
      <c r="Z12" s="992"/>
      <c r="AA12" s="992"/>
      <c r="AB12" s="992"/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12</v>
      </c>
      <c r="BI12" s="803">
        <f t="shared" si="1"/>
        <v>15</v>
      </c>
      <c r="BJ12" s="803">
        <f t="shared" si="2"/>
        <v>41</v>
      </c>
      <c r="BK12" s="803">
        <f t="shared" si="3"/>
        <v>10</v>
      </c>
      <c r="BL12" s="803">
        <f t="shared" si="4"/>
        <v>3</v>
      </c>
      <c r="BM12" s="1040">
        <f>IF($A$1="补货",Q12+W12+AC12,Q12)</f>
        <v>11</v>
      </c>
      <c r="BN12" s="1006">
        <v>10</v>
      </c>
      <c r="BO12" s="1007">
        <v>10</v>
      </c>
      <c r="BP12" s="1007"/>
      <c r="BQ12" s="1007"/>
      <c r="BR12" s="1007">
        <v>10</v>
      </c>
      <c r="BS12" s="993"/>
      <c r="BT12" s="817">
        <f t="shared" si="7"/>
        <v>22</v>
      </c>
      <c r="BU12" s="818">
        <f t="shared" si="5"/>
        <v>25</v>
      </c>
      <c r="BV12" s="818">
        <f t="shared" si="5"/>
        <v>41</v>
      </c>
      <c r="BW12" s="818">
        <f t="shared" si="5"/>
        <v>10</v>
      </c>
      <c r="BX12" s="818">
        <f t="shared" si="5"/>
        <v>13</v>
      </c>
      <c r="BY12" s="1051">
        <f t="shared" si="5"/>
        <v>11</v>
      </c>
      <c r="BZ12" s="1052">
        <f t="shared" si="8"/>
        <v>150.980392156863</v>
      </c>
      <c r="CA12" s="1053">
        <f t="shared" si="6"/>
        <v>163.551401869159</v>
      </c>
      <c r="CB12" s="1053">
        <f t="shared" si="6"/>
        <v>155.978260869565</v>
      </c>
      <c r="CC12" s="1053">
        <f t="shared" si="6"/>
        <v>218.75</v>
      </c>
      <c r="CD12" s="1053">
        <f t="shared" si="6"/>
        <v>185.714285714286</v>
      </c>
      <c r="CE12" s="1064">
        <f t="shared" si="6"/>
        <v>213.888888888889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/>
      <c r="Z13" s="976"/>
      <c r="AA13" s="976"/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38</v>
      </c>
      <c r="BI13" s="799">
        <f t="shared" si="1"/>
        <v>14</v>
      </c>
      <c r="BJ13" s="799">
        <f t="shared" si="2"/>
        <v>27</v>
      </c>
      <c r="BK13" s="799">
        <f t="shared" si="3"/>
        <v>8</v>
      </c>
      <c r="BL13" s="799">
        <f t="shared" si="4"/>
        <v>15</v>
      </c>
      <c r="BM13" s="977"/>
      <c r="BN13" s="1000">
        <v>30</v>
      </c>
      <c r="BO13" s="1001">
        <v>40</v>
      </c>
      <c r="BP13" s="1001"/>
      <c r="BQ13" s="1001">
        <v>10</v>
      </c>
      <c r="BR13" s="1001"/>
      <c r="BS13" s="977"/>
      <c r="BT13" s="798">
        <f t="shared" si="7"/>
        <v>68</v>
      </c>
      <c r="BU13" s="814">
        <f t="shared" si="5"/>
        <v>54</v>
      </c>
      <c r="BV13" s="814">
        <f t="shared" si="5"/>
        <v>27</v>
      </c>
      <c r="BW13" s="814">
        <f t="shared" ref="BW13:BW15" si="9">BK13+BQ13</f>
        <v>18</v>
      </c>
      <c r="BX13" s="814">
        <f t="shared" ref="BX13:BX15" si="10">BL13+BR13</f>
        <v>15</v>
      </c>
      <c r="BY13" s="977"/>
      <c r="BZ13" s="1043">
        <f t="shared" si="8"/>
        <v>157.615894039735</v>
      </c>
      <c r="CA13" s="1044">
        <f t="shared" si="6"/>
        <v>182.608695652174</v>
      </c>
      <c r="CB13" s="1044">
        <f t="shared" si="6"/>
        <v>325.862068965517</v>
      </c>
      <c r="CC13" s="1044">
        <f t="shared" ref="CC13:CC15" si="11">IF(BE13&lt;&gt;0,BW13/BE13*7,"-")</f>
        <v>257.142857142857</v>
      </c>
      <c r="CD13" s="1044">
        <f t="shared" ref="CD13:CD15" si="12">IF(BF13&lt;&gt;0,BX13/BF13*7,"-")</f>
        <v>750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45</v>
      </c>
      <c r="BI14" s="1031">
        <f t="shared" si="1"/>
        <v>34</v>
      </c>
      <c r="BJ14" s="1031">
        <f t="shared" si="2"/>
        <v>19</v>
      </c>
      <c r="BK14" s="1031">
        <f t="shared" si="3"/>
        <v>16</v>
      </c>
      <c r="BL14" s="1031">
        <f t="shared" si="4"/>
        <v>15</v>
      </c>
      <c r="BM14" s="982"/>
      <c r="BN14" s="567">
        <v>10</v>
      </c>
      <c r="BO14" s="537">
        <v>40</v>
      </c>
      <c r="BP14" s="537"/>
      <c r="BQ14" s="537"/>
      <c r="BR14" s="537"/>
      <c r="BS14" s="982"/>
      <c r="BT14" s="587">
        <f t="shared" si="7"/>
        <v>55</v>
      </c>
      <c r="BU14" s="1045">
        <f t="shared" si="5"/>
        <v>74</v>
      </c>
      <c r="BV14" s="1045">
        <f t="shared" si="5"/>
        <v>19</v>
      </c>
      <c r="BW14" s="1045">
        <f t="shared" si="9"/>
        <v>16</v>
      </c>
      <c r="BX14" s="1045">
        <f t="shared" si="10"/>
        <v>15</v>
      </c>
      <c r="BY14" s="982"/>
      <c r="BZ14" s="832">
        <f t="shared" si="8"/>
        <v>168.122270742358</v>
      </c>
      <c r="CA14" s="833">
        <f t="shared" si="6"/>
        <v>268.39378238342</v>
      </c>
      <c r="CB14" s="833">
        <f t="shared" si="6"/>
        <v>1330</v>
      </c>
      <c r="CC14" s="833">
        <f t="shared" si="11"/>
        <v>228.571428571429</v>
      </c>
      <c r="CD14" s="833">
        <f t="shared" si="12"/>
        <v>617.647058823529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/>
      <c r="Y15" s="985"/>
      <c r="Z15" s="985"/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15</v>
      </c>
      <c r="BI15" s="1033">
        <f t="shared" si="1"/>
        <v>0</v>
      </c>
      <c r="BJ15" s="1033">
        <f t="shared" si="2"/>
        <v>28</v>
      </c>
      <c r="BK15" s="1033">
        <f t="shared" si="3"/>
        <v>12</v>
      </c>
      <c r="BL15" s="1033">
        <f t="shared" si="4"/>
        <v>19</v>
      </c>
      <c r="BM15" s="986"/>
      <c r="BN15" s="578">
        <v>100</v>
      </c>
      <c r="BO15" s="546">
        <v>100</v>
      </c>
      <c r="BP15" s="546">
        <v>40</v>
      </c>
      <c r="BQ15" s="546"/>
      <c r="BR15" s="546"/>
      <c r="BS15" s="986"/>
      <c r="BT15" s="599">
        <f t="shared" si="7"/>
        <v>115</v>
      </c>
      <c r="BU15" s="1049">
        <f t="shared" si="5"/>
        <v>100</v>
      </c>
      <c r="BV15" s="1049">
        <f t="shared" si="5"/>
        <v>68</v>
      </c>
      <c r="BW15" s="1049">
        <f t="shared" si="9"/>
        <v>12</v>
      </c>
      <c r="BX15" s="1049">
        <f t="shared" si="10"/>
        <v>19</v>
      </c>
      <c r="BY15" s="986"/>
      <c r="BZ15" s="836">
        <f t="shared" si="8"/>
        <v>128.389154704944</v>
      </c>
      <c r="CA15" s="837">
        <f t="shared" si="6"/>
        <v>136.186770428016</v>
      </c>
      <c r="CB15" s="837">
        <f t="shared" si="6"/>
        <v>158.666666666667</v>
      </c>
      <c r="CC15" s="837">
        <f t="shared" si="11"/>
        <v>204.878048780488</v>
      </c>
      <c r="CD15" s="837">
        <f t="shared" si="12"/>
        <v>2660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77"/>
      <c r="BZ16" s="1043">
        <f t="shared" si="8"/>
        <v>3500</v>
      </c>
      <c r="CA16" s="1044">
        <f t="shared" si="6"/>
        <v>304.347826086957</v>
      </c>
      <c r="CB16" s="1044">
        <f t="shared" si="6"/>
        <v>118.867924528302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/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24</v>
      </c>
      <c r="BI17" s="1031">
        <f t="shared" si="1"/>
        <v>32</v>
      </c>
      <c r="BJ17" s="1031">
        <f t="shared" si="2"/>
        <v>22</v>
      </c>
      <c r="BK17" s="1031">
        <f t="shared" si="3"/>
        <v>26</v>
      </c>
      <c r="BL17" s="1031">
        <f t="shared" si="4"/>
        <v>15</v>
      </c>
      <c r="BM17" s="982"/>
      <c r="BN17" s="567"/>
      <c r="BO17" s="537">
        <v>10</v>
      </c>
      <c r="BP17" s="537"/>
      <c r="BQ17" s="537"/>
      <c r="BR17" s="537"/>
      <c r="BS17" s="982"/>
      <c r="BT17" s="587">
        <f t="shared" si="7"/>
        <v>24</v>
      </c>
      <c r="BU17" s="1045">
        <f t="shared" si="5"/>
        <v>42</v>
      </c>
      <c r="BV17" s="1045">
        <f t="shared" si="5"/>
        <v>22</v>
      </c>
      <c r="BW17" s="1045">
        <f t="shared" si="5"/>
        <v>26</v>
      </c>
      <c r="BX17" s="1045">
        <f t="shared" si="5"/>
        <v>15</v>
      </c>
      <c r="BY17" s="982"/>
      <c r="BZ17" s="832">
        <f t="shared" si="8"/>
        <v>161.538461538462</v>
      </c>
      <c r="CA17" s="833">
        <f t="shared" si="6"/>
        <v>171.929824561404</v>
      </c>
      <c r="CB17" s="833">
        <f t="shared" si="6"/>
        <v>394.871794871795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29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54">
        <f t="shared" si="5"/>
        <v>29</v>
      </c>
      <c r="BV18" s="1054">
        <f t="shared" si="5"/>
        <v>23</v>
      </c>
      <c r="BW18" s="1054">
        <f t="shared" si="5"/>
        <v>19</v>
      </c>
      <c r="BX18" s="1054">
        <f t="shared" si="5"/>
        <v>23</v>
      </c>
      <c r="BY18" s="997"/>
      <c r="BZ18" s="844">
        <f t="shared" si="8"/>
        <v>3780</v>
      </c>
      <c r="CA18" s="845">
        <f t="shared" si="6"/>
        <v>274.324324324324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82"/>
      <c r="BZ20" s="1047">
        <f t="shared" si="8"/>
        <v>213.888888888889</v>
      </c>
      <c r="CA20" s="1055">
        <f t="shared" si="8"/>
        <v>445.454545454545</v>
      </c>
      <c r="CB20" s="1055">
        <f t="shared" si="8"/>
        <v>318.181818181818</v>
      </c>
      <c r="CC20" s="1055">
        <f t="shared" si="8"/>
        <v>205.882352941176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5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6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600</v>
      </c>
      <c r="CB21" s="1053">
        <f t="shared" si="8"/>
        <v>576.470588235294</v>
      </c>
      <c r="CC21" s="1053">
        <f t="shared" si="8"/>
        <v>337.931034482759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77"/>
      <c r="BZ22" s="1043">
        <f t="shared" si="8"/>
        <v>175</v>
      </c>
      <c r="CA22" s="1044">
        <f t="shared" si="8"/>
        <v>82.3529411764706</v>
      </c>
      <c r="CB22" s="1044">
        <f t="shared" si="8"/>
        <v>269.230769230769</v>
      </c>
      <c r="CC22" s="1044">
        <f t="shared" si="8"/>
        <v>288.235294117647</v>
      </c>
      <c r="CD22" s="1044">
        <f t="shared" si="8"/>
        <v>350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6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7</v>
      </c>
      <c r="BM23" s="986"/>
      <c r="BN23" s="578">
        <v>20</v>
      </c>
      <c r="BO23" s="546">
        <v>20</v>
      </c>
      <c r="BP23" s="546">
        <v>20</v>
      </c>
      <c r="BQ23" s="546">
        <v>20</v>
      </c>
      <c r="BR23" s="546">
        <v>10</v>
      </c>
      <c r="BS23" s="986"/>
      <c r="BT23" s="599">
        <f t="shared" si="7"/>
        <v>20</v>
      </c>
      <c r="BU23" s="1049">
        <f t="shared" si="7"/>
        <v>20</v>
      </c>
      <c r="BV23" s="1049">
        <f t="shared" si="7"/>
        <v>20</v>
      </c>
      <c r="BW23" s="1049">
        <f t="shared" si="7"/>
        <v>20</v>
      </c>
      <c r="BX23" s="1049">
        <f t="shared" si="7"/>
        <v>17</v>
      </c>
      <c r="BY23" s="986"/>
      <c r="BZ23" s="836">
        <f t="shared" si="8"/>
        <v>7000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73.0061349693252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/>
      <c r="AA24" s="1001"/>
      <c r="AB24" s="1001"/>
      <c r="AC24" s="989"/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17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9">
        <f>IF($A$1="补货",Q24+W24+AC24,Q24)</f>
        <v>10</v>
      </c>
      <c r="BN24" s="1000"/>
      <c r="BO24" s="1001"/>
      <c r="BP24" s="1001">
        <v>10</v>
      </c>
      <c r="BQ24" s="1001"/>
      <c r="BR24" s="1001"/>
      <c r="BS24" s="989">
        <v>10</v>
      </c>
      <c r="BT24" s="798">
        <f t="shared" si="7"/>
        <v>17</v>
      </c>
      <c r="BU24" s="814">
        <f t="shared" si="7"/>
        <v>16</v>
      </c>
      <c r="BV24" s="814">
        <f t="shared" si="7"/>
        <v>16</v>
      </c>
      <c r="BW24" s="814">
        <f t="shared" si="7"/>
        <v>8</v>
      </c>
      <c r="BX24" s="814">
        <f t="shared" si="7"/>
        <v>13</v>
      </c>
      <c r="BY24" s="1050">
        <f t="shared" si="7"/>
        <v>20</v>
      </c>
      <c r="BZ24" s="1043">
        <f t="shared" si="8"/>
        <v>195.081967213115</v>
      </c>
      <c r="CA24" s="1044">
        <f t="shared" si="8"/>
        <v>466.666666666667</v>
      </c>
      <c r="CB24" s="1044">
        <f t="shared" si="8"/>
        <v>273.170731707317</v>
      </c>
      <c r="CC24" s="1044">
        <f t="shared" si="8"/>
        <v>207.407407407407</v>
      </c>
      <c r="CD24" s="1044">
        <f t="shared" si="8"/>
        <v>197.826086956522</v>
      </c>
      <c r="CE24" s="1063">
        <f t="shared" si="8"/>
        <v>186.666666666667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5</v>
      </c>
      <c r="X25" s="1003"/>
      <c r="Y25" s="1004"/>
      <c r="Z25" s="1004"/>
      <c r="AA25" s="1004"/>
      <c r="AB25" s="1004"/>
      <c r="AC25" s="1005"/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22</v>
      </c>
      <c r="BL25" s="801">
        <f t="shared" si="4"/>
        <v>5</v>
      </c>
      <c r="BM25" s="1041">
        <f>IF($A$1="补货",Q25+W25+AC25,Q25)</f>
        <v>7</v>
      </c>
      <c r="BN25" s="1003">
        <v>10</v>
      </c>
      <c r="BO25" s="1004">
        <v>20</v>
      </c>
      <c r="BP25" s="1004">
        <v>20</v>
      </c>
      <c r="BQ25" s="1004">
        <v>10</v>
      </c>
      <c r="BR25" s="1004">
        <v>30</v>
      </c>
      <c r="BS25" s="1005">
        <v>20</v>
      </c>
      <c r="BT25" s="815">
        <f t="shared" si="7"/>
        <v>38</v>
      </c>
      <c r="BU25" s="816">
        <f t="shared" si="7"/>
        <v>38</v>
      </c>
      <c r="BV25" s="816">
        <f t="shared" si="7"/>
        <v>30</v>
      </c>
      <c r="BW25" s="816">
        <f t="shared" si="7"/>
        <v>32</v>
      </c>
      <c r="BX25" s="816">
        <f t="shared" si="7"/>
        <v>35</v>
      </c>
      <c r="BY25" s="1056">
        <f t="shared" si="7"/>
        <v>27</v>
      </c>
      <c r="BZ25" s="1047">
        <f t="shared" si="8"/>
        <v>188.652482269504</v>
      </c>
      <c r="CA25" s="1055">
        <f t="shared" si="8"/>
        <v>153.757225433526</v>
      </c>
      <c r="CB25" s="1055">
        <f t="shared" si="8"/>
        <v>156.716417910448</v>
      </c>
      <c r="CC25" s="1055">
        <f t="shared" si="8"/>
        <v>89.6</v>
      </c>
      <c r="CD25" s="1055">
        <f t="shared" si="8"/>
        <v>111.872146118721</v>
      </c>
      <c r="CE25" s="1066">
        <f t="shared" si="8"/>
        <v>61.3636363636364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6">
        <f t="shared" si="7"/>
        <v>15</v>
      </c>
      <c r="BZ26" s="1047">
        <f t="shared" si="8"/>
        <v>217.241379310345</v>
      </c>
      <c r="CA26" s="1055">
        <f t="shared" si="8"/>
        <v>215.384615384615</v>
      </c>
      <c r="CB26" s="1055">
        <f t="shared" si="8"/>
        <v>1540</v>
      </c>
      <c r="CC26" s="1055">
        <f t="shared" si="8"/>
        <v>197.435897435897</v>
      </c>
      <c r="CD26" s="1055">
        <f t="shared" si="8"/>
        <v>452.941176470588</v>
      </c>
      <c r="CE26" s="1066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/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40">
        <f>IF($A$1="补货",Q27+W27+AC27,Q27)</f>
        <v>21</v>
      </c>
      <c r="BN27" s="1006"/>
      <c r="BO27" s="1007"/>
      <c r="BP27" s="1007"/>
      <c r="BQ27" s="1007"/>
      <c r="BR27" s="1007">
        <v>10</v>
      </c>
      <c r="BS27" s="993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14</v>
      </c>
      <c r="BY27" s="1051">
        <f t="shared" si="7"/>
        <v>21</v>
      </c>
      <c r="BZ27" s="1052">
        <f t="shared" si="8"/>
        <v>576.470588235294</v>
      </c>
      <c r="CA27" s="1053">
        <f t="shared" si="8"/>
        <v>411.764705882353</v>
      </c>
      <c r="CB27" s="1053">
        <f t="shared" si="8"/>
        <v>257.142857142857</v>
      </c>
      <c r="CC27" s="1053" t="str">
        <f t="shared" si="8"/>
        <v>-</v>
      </c>
      <c r="CD27" s="1053">
        <f t="shared" si="8"/>
        <v>337.931034482759</v>
      </c>
      <c r="CE27" s="1064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/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6</v>
      </c>
      <c r="BK28" s="1037">
        <f t="shared" si="13"/>
        <v>12</v>
      </c>
      <c r="BL28" s="1011"/>
      <c r="BM28" s="1012"/>
      <c r="BN28" s="1009"/>
      <c r="BO28" s="1010"/>
      <c r="BP28" s="1010">
        <v>5</v>
      </c>
      <c r="BQ28" s="1010"/>
      <c r="BR28" s="1011"/>
      <c r="BS28" s="1012"/>
      <c r="BT28" s="1042">
        <f t="shared" si="7"/>
        <v>4</v>
      </c>
      <c r="BU28" s="1057">
        <f t="shared" si="7"/>
        <v>11</v>
      </c>
      <c r="BV28" s="1057">
        <f t="shared" si="7"/>
        <v>11</v>
      </c>
      <c r="BW28" s="1057">
        <f t="shared" si="7"/>
        <v>12</v>
      </c>
      <c r="BX28" s="1011"/>
      <c r="BY28" s="1012"/>
      <c r="BZ28" s="1058">
        <f t="shared" si="8"/>
        <v>147.368421052632</v>
      </c>
      <c r="CA28" s="1059">
        <f t="shared" si="8"/>
        <v>452.941176470588</v>
      </c>
      <c r="CB28" s="1059">
        <f t="shared" si="8"/>
        <v>157.142857142857</v>
      </c>
      <c r="CC28" s="1059">
        <f t="shared" si="8"/>
        <v>311.111111111111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/>
      <c r="AB29" s="1001"/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10</v>
      </c>
      <c r="BI29" s="799">
        <f t="shared" si="13"/>
        <v>16</v>
      </c>
      <c r="BJ29" s="799">
        <f t="shared" si="13"/>
        <v>62</v>
      </c>
      <c r="BK29" s="799">
        <f t="shared" si="13"/>
        <v>4</v>
      </c>
      <c r="BL29" s="799">
        <f>IF($A$1="补货",P29+V29+AB29,P29)</f>
        <v>22</v>
      </c>
      <c r="BM29" s="977"/>
      <c r="BN29" s="1000"/>
      <c r="BO29" s="1001">
        <v>20</v>
      </c>
      <c r="BP29" s="1001"/>
      <c r="BQ29" s="1001">
        <v>80</v>
      </c>
      <c r="BR29" s="1001">
        <v>30</v>
      </c>
      <c r="BS29" s="977"/>
      <c r="BT29" s="798">
        <f t="shared" si="7"/>
        <v>10</v>
      </c>
      <c r="BU29" s="814">
        <f t="shared" si="7"/>
        <v>36</v>
      </c>
      <c r="BV29" s="814">
        <f t="shared" si="7"/>
        <v>62</v>
      </c>
      <c r="BW29" s="814">
        <f t="shared" si="7"/>
        <v>84</v>
      </c>
      <c r="BX29" s="814">
        <f t="shared" si="7"/>
        <v>52</v>
      </c>
      <c r="BY29" s="977"/>
      <c r="BZ29" s="1043">
        <f t="shared" si="8"/>
        <v>241.379310344828</v>
      </c>
      <c r="CA29" s="1044">
        <f t="shared" si="8"/>
        <v>296.470588235294</v>
      </c>
      <c r="CB29" s="1044">
        <f t="shared" si="8"/>
        <v>169.53125</v>
      </c>
      <c r="CC29" s="1044">
        <f t="shared" si="8"/>
        <v>178.181818181818</v>
      </c>
      <c r="CD29" s="1044">
        <f t="shared" si="8"/>
        <v>200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/>
      <c r="AA30" s="1007"/>
      <c r="AB30" s="1007"/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19</v>
      </c>
      <c r="BI30" s="803">
        <f t="shared" si="13"/>
        <v>18</v>
      </c>
      <c r="BJ30" s="803">
        <f t="shared" si="13"/>
        <v>0</v>
      </c>
      <c r="BK30" s="803">
        <f t="shared" si="13"/>
        <v>0</v>
      </c>
      <c r="BL30" s="803">
        <f>IF($A$1="补货",P30+V30+AB30,P30)</f>
        <v>15</v>
      </c>
      <c r="BM30" s="986"/>
      <c r="BN30" s="1006"/>
      <c r="BO30" s="1007"/>
      <c r="BP30" s="1007">
        <v>30</v>
      </c>
      <c r="BQ30" s="1007">
        <v>80</v>
      </c>
      <c r="BR30" s="1007">
        <v>20</v>
      </c>
      <c r="BS30" s="986"/>
      <c r="BT30" s="817">
        <f t="shared" si="7"/>
        <v>19</v>
      </c>
      <c r="BU30" s="818">
        <f t="shared" si="7"/>
        <v>18</v>
      </c>
      <c r="BV30" s="818">
        <f t="shared" si="7"/>
        <v>30</v>
      </c>
      <c r="BW30" s="818">
        <f t="shared" si="7"/>
        <v>80</v>
      </c>
      <c r="BX30" s="818">
        <f t="shared" si="7"/>
        <v>35</v>
      </c>
      <c r="BY30" s="986"/>
      <c r="BZ30" s="1052">
        <f t="shared" si="8"/>
        <v>782.35294117647</v>
      </c>
      <c r="CA30" s="1053">
        <f t="shared" si="8"/>
        <v>257.142857142857</v>
      </c>
      <c r="CB30" s="1053">
        <f t="shared" si="8"/>
        <v>129.62962962963</v>
      </c>
      <c r="CC30" s="1053">
        <f t="shared" si="8"/>
        <v>154.696132596685</v>
      </c>
      <c r="CD30" s="1053">
        <f t="shared" si="8"/>
        <v>152.173913043478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0</v>
      </c>
      <c r="BU35" s="1057">
        <f t="shared" si="22"/>
        <v>0</v>
      </c>
      <c r="BV35" s="1057">
        <f t="shared" si="22"/>
        <v>0</v>
      </c>
      <c r="BW35" s="1057">
        <f t="shared" si="22"/>
        <v>0</v>
      </c>
      <c r="BX35" s="1057">
        <f t="shared" si="22"/>
        <v>0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1177</v>
      </c>
      <c r="E4" s="8"/>
      <c r="F4" s="9"/>
      <c r="G4" s="10" t="s">
        <v>1178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515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19" activePane="bottomLeft" state="frozen"/>
      <selection/>
      <selection pane="bottomLeft" activeCell="H30" sqref="H30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v>0</v>
      </c>
      <c r="G11" s="853">
        <v>10</v>
      </c>
      <c r="H11" s="853">
        <v>0</v>
      </c>
      <c r="I11" s="853">
        <f>'在庫（雨衣）'!BQ11</f>
        <v>20</v>
      </c>
      <c r="J11" s="853">
        <f>'在庫（雨衣）'!BR11</f>
        <v>0</v>
      </c>
      <c r="K11" s="876"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1440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v>0</v>
      </c>
      <c r="G12" s="864">
        <f>'在庫（雨衣）'!BO12</f>
        <v>10</v>
      </c>
      <c r="H12" s="864">
        <f>'在庫（雨衣）'!BP12</f>
        <v>0</v>
      </c>
      <c r="I12" s="864">
        <f>'在庫（雨衣）'!BQ12</f>
        <v>0</v>
      </c>
      <c r="J12" s="864"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v>0</v>
      </c>
      <c r="G13" s="853">
        <v>20</v>
      </c>
      <c r="H13" s="853">
        <f>'在庫（雨衣）'!BP13</f>
        <v>0</v>
      </c>
      <c r="I13" s="878"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4400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v>0</v>
      </c>
      <c r="G14" s="856"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100</v>
      </c>
      <c r="G15" s="860">
        <f>'在庫（雨衣）'!BO15</f>
        <v>100</v>
      </c>
      <c r="H15" s="860"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v>0</v>
      </c>
      <c r="G23" s="860">
        <v>0</v>
      </c>
      <c r="H23" s="860">
        <v>0</v>
      </c>
      <c r="I23" s="860">
        <v>0</v>
      </c>
      <c r="J23" s="860"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v>0</v>
      </c>
      <c r="I24" s="853">
        <f>'在庫（雨衣）'!BQ24</f>
        <v>0</v>
      </c>
      <c r="J24" s="853">
        <f>'在庫（雨衣）'!BR24</f>
        <v>0</v>
      </c>
      <c r="K24" s="876"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2880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v>0</v>
      </c>
      <c r="G25" s="865">
        <v>10</v>
      </c>
      <c r="H25" s="865">
        <v>10</v>
      </c>
      <c r="I25" s="865">
        <f>'在庫（雨衣）'!BQ25</f>
        <v>10</v>
      </c>
      <c r="J25" s="865">
        <f>'在庫（雨衣）'!BR25</f>
        <v>30</v>
      </c>
      <c r="K25" s="882">
        <v>10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10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v>0</v>
      </c>
      <c r="H29" s="853">
        <f>'在庫（雨衣）'!BP29</f>
        <v>0</v>
      </c>
      <c r="I29" s="853">
        <v>30</v>
      </c>
      <c r="J29" s="853"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1925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v>5</v>
      </c>
      <c r="I30" s="864">
        <v>20</v>
      </c>
      <c r="J30" s="864"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10645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2" activePane="bottomRight" state="frozen"/>
      <selection/>
      <selection pane="topRight"/>
      <selection pane="bottomLeft"/>
      <selection pane="bottomRight" activeCell="CA13" sqref="CA13:CC18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793.333333333333</v>
      </c>
      <c r="CP11" s="845">
        <f t="shared" si="6"/>
        <v>197.183098591549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568.75</v>
      </c>
      <c r="CP12" s="833">
        <f t="shared" ref="CP12:CP18" si="19">IF(BN12&lt;&gt;0,CI12/BN12*7,"-")</f>
        <v>140</v>
      </c>
      <c r="CQ12" s="834">
        <f t="shared" si="7"/>
        <v>373.333333333333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391.176470588235</v>
      </c>
      <c r="CN17" s="845">
        <f t="shared" si="17"/>
        <v>1120</v>
      </c>
      <c r="CO17" s="845">
        <f t="shared" si="18"/>
        <v>68.6274509803922</v>
      </c>
      <c r="CP17" s="845">
        <f t="shared" si="19"/>
        <v>452.941176470588</v>
      </c>
      <c r="CQ17" s="846">
        <f t="shared" si="7"/>
        <v>2660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933.333333333333</v>
      </c>
      <c r="CO18" s="837">
        <f t="shared" si="18"/>
        <v>350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3" activePane="bottomLeft" state="frozen"/>
      <selection/>
      <selection pane="bottomLeft" activeCell="L14" sqref="L1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tabSelected="1" zoomScale="55" zoomScaleNormal="55" workbookViewId="0">
      <pane xSplit="8" ySplit="2" topLeftCell="I35" activePane="bottomRight" state="frozen"/>
      <selection/>
      <selection pane="topRight"/>
      <selection pane="bottomLeft"/>
      <selection pane="bottomRight" activeCell="R50" sqref="R50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16</v>
      </c>
      <c r="R3" s="564"/>
      <c r="S3" s="584">
        <f>Q3+R3</f>
        <v>16</v>
      </c>
      <c r="T3" s="585">
        <f>IF(P3&lt;&gt;0,S3/P3*7,"-")</f>
        <v>329.411764705882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4</v>
      </c>
      <c r="J4" s="567">
        <v>35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39</v>
      </c>
      <c r="R4" s="567"/>
      <c r="S4" s="587">
        <f>Q4+R4</f>
        <v>39</v>
      </c>
      <c r="T4" s="588">
        <f>IF(P4&lt;&gt;0,S4/P4*7,"-")</f>
        <v>101.111111111111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274.509803921569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7</v>
      </c>
      <c r="R8" s="567"/>
      <c r="S8" s="587">
        <f t="shared" si="1"/>
        <v>7</v>
      </c>
      <c r="T8" s="588">
        <f t="shared" si="2"/>
        <v>1633.33333333333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337.037037037037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411.764705882353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96.9230769230769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121.333333333333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317.333333333333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414.814814814815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/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16</v>
      </c>
      <c r="R25" s="567">
        <v>10</v>
      </c>
      <c r="S25" s="587">
        <f t="shared" si="1"/>
        <v>26</v>
      </c>
      <c r="T25" s="588">
        <f t="shared" si="2"/>
        <v>175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236.25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108.130081300813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178.43137254902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/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6</v>
      </c>
      <c r="R48" s="570">
        <v>8</v>
      </c>
      <c r="S48" s="590">
        <f t="shared" si="4"/>
        <v>14</v>
      </c>
      <c r="T48" s="591">
        <f t="shared" si="5"/>
        <v>200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1</v>
      </c>
      <c r="J55" s="567">
        <v>7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8</v>
      </c>
      <c r="R55" s="567"/>
      <c r="S55" s="587">
        <f t="shared" si="6"/>
        <v>8</v>
      </c>
      <c r="T55" s="588">
        <f t="shared" si="7"/>
        <v>57.1428571428571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2</v>
      </c>
      <c r="J56" s="570">
        <v>16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18</v>
      </c>
      <c r="R56" s="570"/>
      <c r="S56" s="590">
        <f t="shared" si="6"/>
        <v>18</v>
      </c>
      <c r="T56" s="591">
        <f t="shared" si="7"/>
        <v>155.555555555556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442.105263157895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1</v>
      </c>
      <c r="J72" s="567">
        <v>2</v>
      </c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20.1923076923077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61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10</v>
      </c>
      <c r="J25" s="537">
        <v>38</v>
      </c>
      <c r="K25" s="538">
        <f t="shared" si="2"/>
        <v>380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8</v>
      </c>
      <c r="J48" s="537">
        <v>36</v>
      </c>
      <c r="K48" s="538">
        <f t="shared" ref="K48:K80" si="3">I48*J48</f>
        <v>288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18</v>
      </c>
      <c r="J81" s="550"/>
      <c r="K81" s="550">
        <f>SUM(K3:K80)</f>
        <v>668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74" activePane="bottomRight" state="frozen"/>
      <selection/>
      <selection pane="topRight"/>
      <selection pane="bottomLeft"/>
      <selection pane="bottomRight" activeCell="M20" sqref="M20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16</v>
      </c>
      <c r="V6" s="82"/>
      <c r="W6" s="452">
        <f t="shared" si="1"/>
        <v>16</v>
      </c>
      <c r="X6" s="453">
        <f t="shared" si="2"/>
        <v>106.666666666667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19</v>
      </c>
      <c r="V7" s="84"/>
      <c r="W7" s="455">
        <f t="shared" si="1"/>
        <v>19</v>
      </c>
      <c r="X7" s="456">
        <f t="shared" si="2"/>
        <v>218.032786885246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/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5</v>
      </c>
      <c r="V11" s="84"/>
      <c r="W11" s="455">
        <f t="shared" si="1"/>
        <v>5</v>
      </c>
      <c r="X11" s="456">
        <f t="shared" si="2"/>
        <v>54.6875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165.168539325843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311.111111111111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11</v>
      </c>
      <c r="V16" s="68"/>
      <c r="W16" s="458">
        <f t="shared" si="1"/>
        <v>11</v>
      </c>
      <c r="X16" s="459">
        <f t="shared" si="2"/>
        <v>20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29</v>
      </c>
      <c r="V17" s="82"/>
      <c r="W17" s="452">
        <f t="shared" si="1"/>
        <v>29</v>
      </c>
      <c r="X17" s="453">
        <f t="shared" si="2"/>
        <v>40.2777777777778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8</v>
      </c>
      <c r="M18" s="439"/>
      <c r="N18" s="65">
        <v>30</v>
      </c>
      <c r="O18" s="65"/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38</v>
      </c>
      <c r="V18" s="84"/>
      <c r="W18" s="455">
        <f t="shared" si="1"/>
        <v>38</v>
      </c>
      <c r="X18" s="456">
        <f t="shared" si="2"/>
        <v>60.0451467268623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2203.7037037037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179</v>
      </c>
      <c r="V24" s="82"/>
      <c r="W24" s="452">
        <f t="shared" si="3"/>
        <v>179</v>
      </c>
      <c r="X24" s="453">
        <f t="shared" si="4"/>
        <v>358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8</v>
      </c>
      <c r="M25" s="439"/>
      <c r="N25" s="65"/>
      <c r="O25" s="65"/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22.3107569721116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1</v>
      </c>
      <c r="M33" s="439"/>
      <c r="N33" s="65">
        <v>12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13</v>
      </c>
      <c r="V33" s="84"/>
      <c r="W33" s="468">
        <f t="shared" si="3"/>
        <v>13</v>
      </c>
      <c r="X33" s="456">
        <f t="shared" si="4"/>
        <v>65.9420289855072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4</v>
      </c>
      <c r="V37" s="84"/>
      <c r="W37" s="468">
        <f t="shared" si="3"/>
        <v>4</v>
      </c>
      <c r="X37" s="456">
        <f t="shared" si="4"/>
        <v>116.666666666667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158.064516129032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5200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9</v>
      </c>
      <c r="V65" s="82"/>
      <c r="W65" s="62">
        <f t="shared" si="5"/>
        <v>9</v>
      </c>
      <c r="X65" s="453">
        <f t="shared" si="6"/>
        <v>64.2857142857143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350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11</v>
      </c>
      <c r="V73" s="82"/>
      <c r="W73" s="452">
        <f t="shared" si="5"/>
        <v>11</v>
      </c>
      <c r="X73" s="453">
        <f t="shared" si="6"/>
        <v>73.3333333333333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130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285.185185185185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93</v>
      </c>
      <c r="V88" s="82"/>
      <c r="W88" s="452">
        <f t="shared" ref="W88:W95" si="13">U88+V88</f>
        <v>93</v>
      </c>
      <c r="X88" s="453">
        <f t="shared" si="12"/>
        <v>289.333333333333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517.919075144509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350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260.78431372549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288.235294117647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103.703703703704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3</v>
      </c>
      <c r="M187" s="495"/>
      <c r="N187" s="275">
        <v>8</v>
      </c>
      <c r="O187" s="275"/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11</v>
      </c>
      <c r="V187" s="498"/>
      <c r="W187" s="500">
        <f t="shared" si="19"/>
        <v>11</v>
      </c>
      <c r="X187" s="499">
        <f t="shared" si="20"/>
        <v>26.9230769230769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3</v>
      </c>
      <c r="M188" s="495"/>
      <c r="N188" s="275">
        <v>2</v>
      </c>
      <c r="O188" s="275"/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5</v>
      </c>
      <c r="V188" s="498"/>
      <c r="W188" s="500">
        <f t="shared" si="19"/>
        <v>5</v>
      </c>
      <c r="X188" s="499">
        <f t="shared" si="20"/>
        <v>30.4347826086957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6</v>
      </c>
      <c r="V189" s="498"/>
      <c r="W189" s="500">
        <f t="shared" si="19"/>
        <v>6</v>
      </c>
      <c r="X189" s="499">
        <f t="shared" si="20"/>
        <v>840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9380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7700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367.073170731707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36</v>
      </c>
      <c r="S108" s="359"/>
      <c r="T108" s="359">
        <f t="shared" si="4"/>
        <v>36</v>
      </c>
      <c r="U108" s="338">
        <f t="shared" si="5"/>
        <v>121.739130434783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82.6388888888889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-36.3636363636364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791.666666666667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607.61421319797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/>
      <c r="J128" s="328"/>
      <c r="K128" s="329">
        <v>61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>
        <f t="shared" ref="U128:U145" si="7">IF(Q128&gt;0,T128/Q128*7,"-")</f>
        <v>1708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23</v>
      </c>
      <c r="J129" s="32"/>
      <c r="K129" s="33">
        <v>50</v>
      </c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73</v>
      </c>
      <c r="S129" s="45"/>
      <c r="T129" s="45">
        <f t="shared" si="6"/>
        <v>73</v>
      </c>
      <c r="U129" s="33">
        <f t="shared" si="7"/>
        <v>336.184210526316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37</v>
      </c>
      <c r="J130" s="32"/>
      <c r="K130" s="33">
        <v>165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202</v>
      </c>
      <c r="S130" s="45"/>
      <c r="T130" s="45">
        <f t="shared" si="6"/>
        <v>202</v>
      </c>
      <c r="U130" s="33">
        <f t="shared" si="7"/>
        <v>221.978021978022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27</v>
      </c>
      <c r="J131" s="32"/>
      <c r="K131" s="33">
        <v>75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102</v>
      </c>
      <c r="S131" s="45"/>
      <c r="T131" s="45">
        <f t="shared" si="6"/>
        <v>102</v>
      </c>
      <c r="U131" s="33">
        <f t="shared" si="7"/>
        <v>146.311475409836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4</v>
      </c>
      <c r="J132" s="32"/>
      <c r="K132" s="33">
        <v>130</v>
      </c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134</v>
      </c>
      <c r="S132" s="45"/>
      <c r="T132" s="45">
        <f t="shared" si="6"/>
        <v>134</v>
      </c>
      <c r="U132" s="33">
        <f t="shared" si="7"/>
        <v>852.727272727273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9</v>
      </c>
      <c r="J133" s="35"/>
      <c r="K133" s="36">
        <v>62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71</v>
      </c>
      <c r="S133" s="343"/>
      <c r="T133" s="343">
        <f t="shared" si="6"/>
        <v>71</v>
      </c>
      <c r="U133" s="36">
        <f t="shared" si="7"/>
        <v>292.352941176471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/>
      <c r="J134" s="32"/>
      <c r="K134" s="33">
        <v>10</v>
      </c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10</v>
      </c>
      <c r="S134" s="45"/>
      <c r="T134" s="45">
        <f t="shared" si="6"/>
        <v>10</v>
      </c>
      <c r="U134" s="33">
        <f t="shared" si="7"/>
        <v>437.5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/>
      <c r="J135" s="35"/>
      <c r="K135" s="36">
        <v>10</v>
      </c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10</v>
      </c>
      <c r="S135" s="343"/>
      <c r="T135" s="343">
        <f t="shared" si="6"/>
        <v>10</v>
      </c>
      <c r="U135" s="36" t="str">
        <f t="shared" si="7"/>
        <v>-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/>
      <c r="J136" s="328">
        <v>1</v>
      </c>
      <c r="K136" s="329">
        <v>1</v>
      </c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515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/>
      <c r="J137" s="32">
        <v>1</v>
      </c>
      <c r="K137" s="33">
        <v>20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515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/>
      <c r="J138" s="32">
        <v>1</v>
      </c>
      <c r="K138" s="33">
        <v>10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515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/>
      <c r="J139" s="32">
        <v>1</v>
      </c>
      <c r="K139" s="33">
        <v>20</v>
      </c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20</v>
      </c>
      <c r="S139" s="45"/>
      <c r="T139" s="45">
        <f t="shared" si="6"/>
        <v>20</v>
      </c>
      <c r="U139" s="33" t="str">
        <f t="shared" si="7"/>
        <v>-</v>
      </c>
      <c r="V139" s="46" t="s">
        <v>515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>
        <v>1</v>
      </c>
      <c r="K140" s="33">
        <v>1</v>
      </c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1</v>
      </c>
      <c r="S140" s="45"/>
      <c r="T140" s="45">
        <f t="shared" si="6"/>
        <v>1</v>
      </c>
      <c r="U140" s="33" t="str">
        <f t="shared" si="7"/>
        <v>-</v>
      </c>
      <c r="V140" s="46" t="s">
        <v>515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/>
      <c r="J141" s="38">
        <v>1</v>
      </c>
      <c r="K141" s="39">
        <v>10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515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131.25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129.62962962963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7000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95.4545454545454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2022-05-25T10:34:24Z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